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<sst xmlns="http://schemas.openxmlformats.org/spreadsheetml/2006/main" count="98" uniqueCount="77">
  <si>
    <t>m=</t>
  </si>
  <si>
    <t>n=</t>
  </si>
  <si>
    <t>Задача№1</t>
  </si>
  <si>
    <t>І=</t>
  </si>
  <si>
    <t>P(A)=</t>
  </si>
  <si>
    <t>Задача№2</t>
  </si>
  <si>
    <t>L=</t>
  </si>
  <si>
    <t>K=</t>
  </si>
  <si>
    <t>Задача№3</t>
  </si>
  <si>
    <t>Н(A)=</t>
  </si>
  <si>
    <t>Н(В)=</t>
  </si>
  <si>
    <t>Загальна кількість символів =</t>
  </si>
  <si>
    <t xml:space="preserve">Р(5) = </t>
  </si>
  <si>
    <t xml:space="preserve">Р(9) = </t>
  </si>
  <si>
    <t>Р(59)=</t>
  </si>
  <si>
    <t>Р(95)=</t>
  </si>
  <si>
    <t>Р(5/9)=</t>
  </si>
  <si>
    <t>Р(9/5)=</t>
  </si>
  <si>
    <t>Задача№4</t>
  </si>
  <si>
    <t>P(a)</t>
  </si>
  <si>
    <t>k=</t>
  </si>
  <si>
    <t>Задача№5</t>
  </si>
  <si>
    <t>P(аі,вj)=</t>
  </si>
  <si>
    <t>H(B|ai)=</t>
  </si>
  <si>
    <t>Часткова умовна ентропія</t>
  </si>
  <si>
    <t>Загальна умовна ентропія</t>
  </si>
  <si>
    <t xml:space="preserve">Загальна умовна ентропія при </t>
  </si>
  <si>
    <t>Задача№6</t>
  </si>
  <si>
    <t>Знаходимо розподіл ймовірностей джерел А та В:</t>
  </si>
  <si>
    <t>р(a2=)</t>
  </si>
  <si>
    <t>р(a3=)</t>
  </si>
  <si>
    <t>р(a1=)</t>
  </si>
  <si>
    <t>р(b3=)</t>
  </si>
  <si>
    <t>р(b2=)</t>
  </si>
  <si>
    <t>р(b1=)</t>
  </si>
  <si>
    <t>Обраховуємо матриці умовних ймовірностей:</t>
  </si>
  <si>
    <t>p(ai|bj)=</t>
  </si>
  <si>
    <t>p(bj|ai)=</t>
  </si>
  <si>
    <t>Часткова умовна ентропія:</t>
  </si>
  <si>
    <t>H(A|b1)=</t>
  </si>
  <si>
    <t>H(B|a1)=</t>
  </si>
  <si>
    <t>H(A|B)=</t>
  </si>
  <si>
    <t>H(B|A)=</t>
  </si>
  <si>
    <t>Безумовна ентропія:</t>
  </si>
  <si>
    <t>Ентропія об’єднання:</t>
  </si>
  <si>
    <t>H(B)=</t>
  </si>
  <si>
    <t>H(A)=</t>
  </si>
  <si>
    <t>H(AB)=</t>
  </si>
  <si>
    <t xml:space="preserve">Кількість інформації, що припадає на пару повідомлень </t>
  </si>
  <si>
    <t>біт</t>
  </si>
  <si>
    <t>Задача№7</t>
  </si>
  <si>
    <t>=</t>
  </si>
  <si>
    <t>m=k*l</t>
  </si>
  <si>
    <t xml:space="preserve">Продуктивність джерела повідомлень </t>
  </si>
  <si>
    <t>Безумовна ентропія джерела А:</t>
  </si>
  <si>
    <t>та швидкість передачі кожного символу: =</t>
  </si>
  <si>
    <t>Задача№8</t>
  </si>
  <si>
    <r>
      <t>t</t>
    </r>
    <r>
      <rPr>
        <sz val="12"/>
        <rFont val="Times New Roman"/>
        <family val="1"/>
      </rPr>
      <t xml:space="preserve"> = </t>
    </r>
    <r>
      <rPr>
        <i/>
        <sz val="12"/>
        <rFont val="Times New Roman"/>
        <family val="1"/>
      </rPr>
      <t>k</t>
    </r>
    <r>
      <rPr>
        <sz val="12"/>
        <rFont val="Times New Roman"/>
        <family val="1"/>
      </rPr>
      <t>*10</t>
    </r>
    <r>
      <rPr>
        <vertAlign val="superscript"/>
        <sz val="12"/>
        <rFont val="Times New Roman"/>
        <family val="1"/>
      </rPr>
      <t>-</t>
    </r>
    <r>
      <rPr>
        <i/>
        <vertAlign val="superscript"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</t>
    </r>
  </si>
  <si>
    <t>p(b1)=</t>
  </si>
  <si>
    <t>p(b2)=</t>
  </si>
  <si>
    <t>p(b3)=</t>
  </si>
  <si>
    <t>Обраховуємо матрицю умовних ймовірностей</t>
  </si>
  <si>
    <t>Часткові умовні ентропії:</t>
  </si>
  <si>
    <t>H(A|b2)=</t>
  </si>
  <si>
    <t>H(A|b3)=</t>
  </si>
  <si>
    <t>Загальна умовна ентропія:</t>
  </si>
  <si>
    <t>C=</t>
  </si>
  <si>
    <t>біт\с</t>
  </si>
  <si>
    <t>Пропускна здатність каналу зв’язку:</t>
  </si>
  <si>
    <t>A{}=</t>
  </si>
  <si>
    <t>P(1/0)=</t>
  </si>
  <si>
    <t>P(0/1)=</t>
  </si>
  <si>
    <t>загальну ентропію цього джерела =</t>
  </si>
  <si>
    <t>часткову  ентропію цього джерела =</t>
  </si>
  <si>
    <t>P(В)=</t>
  </si>
  <si>
    <t>I(A)</t>
  </si>
  <si>
    <t>I(B)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</si>
</sst>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000000000"/>
    <numFmt numFmtId="187" formatCode="0.0000000000000000000"/>
    <numFmt numFmtId="188" formatCode="0.000000000000000"/>
    <numFmt numFmtId="189" formatCode="0.00000000"/>
    <numFmt numFmtId="190" formatCode="0.000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80</xdr:row>
      <xdr:rowOff>9525</xdr:rowOff>
    </xdr:from>
    <xdr:to>
      <xdr:col>5</xdr:col>
      <xdr:colOff>485775</xdr:colOff>
      <xdr:row>81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57700" y="129635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80</xdr:row>
      <xdr:rowOff>0</xdr:rowOff>
    </xdr:from>
    <xdr:to>
      <xdr:col>7</xdr:col>
      <xdr:colOff>657225</xdr:colOff>
      <xdr:row>81</xdr:row>
      <xdr:rowOff>76200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48600" y="12954000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77</xdr:row>
      <xdr:rowOff>0</xdr:rowOff>
    </xdr:from>
    <xdr:to>
      <xdr:col>7</xdr:col>
      <xdr:colOff>657225</xdr:colOff>
      <xdr:row>78</xdr:row>
      <xdr:rowOff>152400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48600" y="1246822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1209675</xdr:colOff>
      <xdr:row>138</xdr:row>
      <xdr:rowOff>95250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22174200"/>
          <a:ext cx="1209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182"/>
  <sheetViews>
    <sheetView tabSelected="1" zoomScalePageLayoutView="0" workbookViewId="0" topLeftCell="H1">
      <selection activeCell="A1" sqref="A1:C16384"/>
    </sheetView>
  </sheetViews>
  <sheetFormatPr defaultColWidth="9.00390625" defaultRowHeight="12.75"/>
  <cols>
    <col min="4" max="4" width="18.75390625" style="0" customWidth="1"/>
    <col min="7" max="7" width="39.25390625" style="0" customWidth="1"/>
    <col min="8" max="8" width="28.875" style="0" customWidth="1"/>
    <col min="9" max="9" width="26.00390625" style="0" customWidth="1"/>
    <col min="10" max="10" width="13.125" style="0" bestFit="1" customWidth="1"/>
    <col min="11" max="11" width="12.00390625" style="0" customWidth="1"/>
  </cols>
  <sheetData>
    <row r="1" ht="12.75">
      <c r="H1" s="2" t="s">
        <v>2</v>
      </c>
    </row>
    <row r="2" spans="6:11" ht="12.75">
      <c r="F2" s="1"/>
      <c r="I2" t="s">
        <v>0</v>
      </c>
      <c r="J2">
        <v>540</v>
      </c>
      <c r="K2" s="1">
        <f>J3*LOG(J2,2)</f>
        <v>217.84357432921996</v>
      </c>
    </row>
    <row r="3" spans="9:10" ht="12.75">
      <c r="I3" t="s">
        <v>1</v>
      </c>
      <c r="J3">
        <v>24</v>
      </c>
    </row>
    <row r="5" spans="9:11" ht="12.75">
      <c r="I5" t="s">
        <v>3</v>
      </c>
      <c r="J5">
        <v>120</v>
      </c>
      <c r="K5">
        <f>J5*K2</f>
        <v>26141.228919506397</v>
      </c>
    </row>
    <row r="8" ht="12.75">
      <c r="H8" s="2" t="s">
        <v>5</v>
      </c>
    </row>
    <row r="9" spans="9:12" ht="12.75">
      <c r="I9" t="s">
        <v>6</v>
      </c>
      <c r="J9">
        <v>15</v>
      </c>
      <c r="K9" t="s">
        <v>7</v>
      </c>
      <c r="L9">
        <v>9</v>
      </c>
    </row>
    <row r="10" spans="9:14" ht="12.75">
      <c r="I10" t="s">
        <v>4</v>
      </c>
      <c r="J10" s="1">
        <f>J9/400</f>
        <v>0.0375</v>
      </c>
      <c r="K10" s="1">
        <f>J9/800</f>
        <v>0.01875</v>
      </c>
      <c r="L10" s="1">
        <f>J9/800</f>
        <v>0.01875</v>
      </c>
      <c r="M10" s="1">
        <f>J9/400</f>
        <v>0.0375</v>
      </c>
      <c r="N10" s="1">
        <f>1-6*J9/800</f>
        <v>0.8875</v>
      </c>
    </row>
    <row r="11" spans="9:14" ht="12.75">
      <c r="I11" t="s">
        <v>74</v>
      </c>
      <c r="J11" s="1">
        <f>L9/300</f>
        <v>0.03</v>
      </c>
      <c r="K11" s="1">
        <f>L9/600</f>
        <v>0.015</v>
      </c>
      <c r="L11" s="1">
        <f>L9/600</f>
        <v>0.015</v>
      </c>
      <c r="M11" s="1">
        <f>L9/300</f>
        <v>0.03</v>
      </c>
      <c r="N11" s="1">
        <f>1-6*L9/600</f>
        <v>0.91</v>
      </c>
    </row>
    <row r="12" spans="9:14" ht="12.75">
      <c r="I12" t="s">
        <v>75</v>
      </c>
      <c r="J12">
        <f aca="true" t="shared" si="0" ref="J12:N13">-LOG(J10,2)</f>
        <v>4.7369655941662066</v>
      </c>
      <c r="K12">
        <f t="shared" si="0"/>
        <v>5.7369655941662066</v>
      </c>
      <c r="L12">
        <f t="shared" si="0"/>
        <v>5.7369655941662066</v>
      </c>
      <c r="M12">
        <f t="shared" si="0"/>
        <v>4.7369655941662066</v>
      </c>
      <c r="N12">
        <f t="shared" si="0"/>
        <v>0.17218097538268037</v>
      </c>
    </row>
    <row r="13" spans="9:14" ht="12.75">
      <c r="I13" t="s">
        <v>76</v>
      </c>
      <c r="J13">
        <f t="shared" si="0"/>
        <v>5.058893689053569</v>
      </c>
      <c r="K13">
        <f t="shared" si="0"/>
        <v>6.058893689053569</v>
      </c>
      <c r="L13">
        <f t="shared" si="0"/>
        <v>6.058893689053569</v>
      </c>
      <c r="M13">
        <f t="shared" si="0"/>
        <v>5.058893689053569</v>
      </c>
      <c r="N13">
        <f t="shared" si="0"/>
        <v>0.13606154957602837</v>
      </c>
    </row>
    <row r="15" spans="9:15" ht="12.75">
      <c r="I15" t="s">
        <v>9</v>
      </c>
      <c r="J15" s="1">
        <f>J10*J12</f>
        <v>0.17763620978123273</v>
      </c>
      <c r="K15" s="1">
        <f>K10*K12</f>
        <v>0.10756810489061637</v>
      </c>
      <c r="L15" s="1">
        <f>L10*L12</f>
        <v>0.10756810489061637</v>
      </c>
      <c r="M15" s="1">
        <f>M10*M12</f>
        <v>0.17763620978123273</v>
      </c>
      <c r="N15" s="1">
        <f>N10*N12</f>
        <v>0.15281061565212883</v>
      </c>
      <c r="O15" s="1">
        <f>SUM(J15:N15)</f>
        <v>0.723219244995827</v>
      </c>
    </row>
    <row r="17" spans="9:15" ht="12.75">
      <c r="I17" t="s">
        <v>10</v>
      </c>
      <c r="J17" s="1">
        <f>J11*J13</f>
        <v>0.15176681067160708</v>
      </c>
      <c r="K17" s="1">
        <f>K11*K13</f>
        <v>0.09088340533580354</v>
      </c>
      <c r="L17" s="1">
        <f>L11*L13</f>
        <v>0.09088340533580354</v>
      </c>
      <c r="M17" s="1">
        <f>M11*M13</f>
        <v>0.15176681067160708</v>
      </c>
      <c r="N17" s="1">
        <f>N11*N13</f>
        <v>0.12381601011418582</v>
      </c>
      <c r="O17" s="1">
        <f>SUM(J17:N17)</f>
        <v>0.6091164421290071</v>
      </c>
    </row>
    <row r="19" ht="12.75">
      <c r="J19" s="1"/>
    </row>
    <row r="20" ht="12.75">
      <c r="J20" s="1"/>
    </row>
    <row r="22" ht="12.75">
      <c r="H22" s="2" t="s">
        <v>8</v>
      </c>
    </row>
    <row r="23" spans="9:10" ht="12.75">
      <c r="I23" t="s">
        <v>11</v>
      </c>
      <c r="J23">
        <f>25*80</f>
        <v>2000</v>
      </c>
    </row>
    <row r="25" spans="8:10" ht="12.75">
      <c r="H25" t="s">
        <v>12</v>
      </c>
      <c r="I25" s="1">
        <v>80</v>
      </c>
      <c r="J25" s="1">
        <f>I25/2000</f>
        <v>0.04</v>
      </c>
    </row>
    <row r="26" spans="8:10" ht="12.75">
      <c r="H26" t="s">
        <v>13</v>
      </c>
      <c r="I26" s="1">
        <v>435</v>
      </c>
      <c r="J26" s="1">
        <f>I26/2000</f>
        <v>0.2175</v>
      </c>
    </row>
    <row r="27" spans="8:10" ht="12.75">
      <c r="H27" t="s">
        <v>14</v>
      </c>
      <c r="I27" s="1">
        <v>40</v>
      </c>
      <c r="J27" s="1">
        <f>I27/2000</f>
        <v>0.02</v>
      </c>
    </row>
    <row r="28" spans="8:10" ht="12.75">
      <c r="H28" t="s">
        <v>15</v>
      </c>
      <c r="I28" s="1">
        <v>32</v>
      </c>
      <c r="J28" s="1">
        <f>I28/2000</f>
        <v>0.016</v>
      </c>
    </row>
    <row r="29" spans="8:10" ht="12.75">
      <c r="H29" t="s">
        <v>16</v>
      </c>
      <c r="I29" s="1"/>
      <c r="J29" s="1">
        <f>I28/I26</f>
        <v>0.0735632183908046</v>
      </c>
    </row>
    <row r="30" spans="8:10" ht="12.75">
      <c r="H30" t="s">
        <v>17</v>
      </c>
      <c r="I30" s="1"/>
      <c r="J30" s="1">
        <f>I27/I25</f>
        <v>0.5</v>
      </c>
    </row>
    <row r="33" ht="12.75">
      <c r="H33" s="2" t="s">
        <v>18</v>
      </c>
    </row>
    <row r="34" spans="9:11" ht="12.75">
      <c r="I34" t="s">
        <v>19</v>
      </c>
      <c r="J34">
        <f>I36*I38/1000</f>
        <v>0.135</v>
      </c>
      <c r="K34">
        <f>1-I36*I38/1000</f>
        <v>0.865</v>
      </c>
    </row>
    <row r="36" spans="8:9" ht="12.75">
      <c r="H36" t="s">
        <v>20</v>
      </c>
      <c r="I36">
        <v>9</v>
      </c>
    </row>
    <row r="37" spans="8:9" ht="12.75">
      <c r="H37" t="s">
        <v>69</v>
      </c>
      <c r="I37">
        <v>0.1</v>
      </c>
    </row>
    <row r="38" spans="8:9" ht="12.75">
      <c r="H38" t="s">
        <v>6</v>
      </c>
      <c r="I38">
        <v>15</v>
      </c>
    </row>
    <row r="39" spans="8:9" ht="12.75">
      <c r="H39" t="s">
        <v>71</v>
      </c>
      <c r="I39">
        <f>I36/40</f>
        <v>0.225</v>
      </c>
    </row>
    <row r="40" spans="8:9" ht="12.75">
      <c r="H40" t="s">
        <v>70</v>
      </c>
      <c r="I40">
        <f>I38/40</f>
        <v>0.375</v>
      </c>
    </row>
    <row r="43" ht="12.75">
      <c r="G43" s="4" t="s">
        <v>73</v>
      </c>
    </row>
    <row r="44" ht="12.75">
      <c r="G44" s="17"/>
    </row>
    <row r="45" ht="12.75">
      <c r="G45" s="17" t="s">
        <v>72</v>
      </c>
    </row>
    <row r="52" ht="12.75">
      <c r="H52" s="2" t="s">
        <v>21</v>
      </c>
    </row>
    <row r="55" spans="8:9" ht="12.75">
      <c r="H55" t="s">
        <v>20</v>
      </c>
      <c r="I55">
        <v>9</v>
      </c>
    </row>
    <row r="57" spans="8:9" ht="12.75">
      <c r="H57" t="s">
        <v>6</v>
      </c>
      <c r="I57">
        <v>15</v>
      </c>
    </row>
    <row r="60" spans="9:11" ht="12.75">
      <c r="I60" s="1">
        <f>I55/100</f>
        <v>0.09</v>
      </c>
      <c r="J60" s="1">
        <f>I57/30</f>
        <v>0.5</v>
      </c>
      <c r="K60" s="1">
        <f>I55*I57/1000</f>
        <v>0.135</v>
      </c>
    </row>
    <row r="61" spans="8:11" ht="12.75">
      <c r="H61" t="s">
        <v>22</v>
      </c>
      <c r="I61" s="1">
        <f>I55/50</f>
        <v>0.18</v>
      </c>
      <c r="J61" s="1">
        <f>I57/60</f>
        <v>0.25</v>
      </c>
      <c r="K61" s="1">
        <f>1-I55*I57/800</f>
        <v>0.83125</v>
      </c>
    </row>
    <row r="62" spans="9:11" ht="12.75">
      <c r="I62" s="1">
        <f>1-3*I55/100</f>
        <v>0.73</v>
      </c>
      <c r="J62" s="1">
        <f>1-I57/20</f>
        <v>0.25</v>
      </c>
      <c r="K62" s="1">
        <f>I55*I57/4000</f>
        <v>0.03375</v>
      </c>
    </row>
    <row r="64" spans="8:11" ht="12.75">
      <c r="H64" t="s">
        <v>4</v>
      </c>
      <c r="I64" s="1">
        <f>I55/30</f>
        <v>0.3</v>
      </c>
      <c r="J64" s="1">
        <f>I57/30</f>
        <v>0.5</v>
      </c>
      <c r="K64" s="1">
        <f>1-(I57+I55)/30</f>
        <v>0.19999999999999996</v>
      </c>
    </row>
    <row r="70" ht="12.75">
      <c r="I70" s="1">
        <f>-(I60*LOG(I60,2)+J60*LOG(J60,2)+K60*LOG(K60,2))</f>
        <v>1.2026645797774367</v>
      </c>
    </row>
    <row r="71" spans="7:9" ht="12.75">
      <c r="G71" s="3" t="s">
        <v>24</v>
      </c>
      <c r="H71" t="s">
        <v>23</v>
      </c>
      <c r="I71" s="1">
        <f>-(I61*LOG(I61,2)+J61*LOG(J61,2)+K61*LOG(K61,2))</f>
        <v>1.1669568182645902</v>
      </c>
    </row>
    <row r="72" ht="12.75">
      <c r="I72" s="1">
        <f>-(I62*LOG(I62,2)+J62*LOG(J62,2)+K62*LOG(K62,2))</f>
        <v>0.9964457837600164</v>
      </c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spans="7:9" ht="12.75">
      <c r="G78" s="4" t="s">
        <v>25</v>
      </c>
      <c r="I78" s="1">
        <f>(1/3)*SUM(I70:I72)</f>
        <v>1.1220223939340144</v>
      </c>
    </row>
    <row r="81" spans="7:9" ht="18.75">
      <c r="G81" s="3" t="s">
        <v>26</v>
      </c>
      <c r="H81" s="5"/>
      <c r="I81" s="1">
        <f>I64*I70+J64*I71+K64*I72</f>
        <v>1.1435669398175292</v>
      </c>
    </row>
    <row r="84" spans="8:9" ht="12.75">
      <c r="H84" s="2" t="s">
        <v>27</v>
      </c>
      <c r="I84" s="2"/>
    </row>
    <row r="87" spans="9:11" ht="12.75">
      <c r="I87" s="1">
        <f>G88/1000</f>
        <v>0.009</v>
      </c>
      <c r="J87" s="1">
        <f>G90/500</f>
        <v>0.03</v>
      </c>
      <c r="K87" s="1">
        <f>G88*G90/1000</f>
        <v>0.135</v>
      </c>
    </row>
    <row r="88" spans="6:11" ht="12.75">
      <c r="F88" t="s">
        <v>20</v>
      </c>
      <c r="G88" s="6">
        <v>9</v>
      </c>
      <c r="H88" t="s">
        <v>22</v>
      </c>
      <c r="I88" s="1">
        <f>G88/500</f>
        <v>0.018</v>
      </c>
      <c r="J88" s="1">
        <f>G90/100</f>
        <v>0.15</v>
      </c>
      <c r="K88" s="1">
        <f>G88*G90/4000</f>
        <v>0.03375</v>
      </c>
    </row>
    <row r="89" spans="9:11" ht="12.75">
      <c r="I89" s="1">
        <f>G90/2000</f>
        <v>0.0075</v>
      </c>
      <c r="J89" s="1">
        <f>1-7*G88/2000-6*G90/500-7*G88*G90/4000</f>
        <v>0.55225</v>
      </c>
      <c r="K89" s="1">
        <f>G88*G90/2000</f>
        <v>0.0675</v>
      </c>
    </row>
    <row r="90" spans="6:11" ht="12.75">
      <c r="F90" t="s">
        <v>6</v>
      </c>
      <c r="G90" s="6">
        <v>15</v>
      </c>
      <c r="I90" s="1"/>
      <c r="J90" s="1"/>
      <c r="K90" s="1"/>
    </row>
    <row r="91" spans="9:11" ht="12.75">
      <c r="I91" s="1"/>
      <c r="J91" s="1"/>
      <c r="K91" s="1"/>
    </row>
    <row r="92" spans="7:11" ht="12.75">
      <c r="G92" s="3" t="s">
        <v>28</v>
      </c>
      <c r="H92" t="s">
        <v>31</v>
      </c>
      <c r="I92" s="1">
        <f>SUM(I87:I89)</f>
        <v>0.034499999999999996</v>
      </c>
      <c r="J92" s="1"/>
      <c r="K92" s="1"/>
    </row>
    <row r="93" spans="8:11" ht="12.75">
      <c r="H93" t="s">
        <v>29</v>
      </c>
      <c r="I93" s="1">
        <f>SUM(J87:J89)</f>
        <v>0.7322500000000001</v>
      </c>
      <c r="J93" s="1"/>
      <c r="K93" s="1"/>
    </row>
    <row r="94" spans="8:11" ht="12.75">
      <c r="H94" t="s">
        <v>30</v>
      </c>
      <c r="I94" s="1">
        <f>SUM(K87:K89)</f>
        <v>0.23625000000000002</v>
      </c>
      <c r="J94" s="1"/>
      <c r="K94" s="1"/>
    </row>
    <row r="95" spans="8:11" ht="12.75">
      <c r="H95" t="s">
        <v>34</v>
      </c>
      <c r="I95" s="1">
        <f>SUM(I87:K87)</f>
        <v>0.17400000000000002</v>
      </c>
      <c r="J95" s="1"/>
      <c r="K95" s="1"/>
    </row>
    <row r="96" spans="8:11" ht="12.75">
      <c r="H96" t="s">
        <v>33</v>
      </c>
      <c r="I96" s="1">
        <f>SUM(I88:K88)</f>
        <v>0.20174999999999998</v>
      </c>
      <c r="J96" s="1"/>
      <c r="K96" s="1"/>
    </row>
    <row r="97" spans="8:11" ht="12.75">
      <c r="H97" t="s">
        <v>32</v>
      </c>
      <c r="I97" s="1">
        <f>SUM(I89:K89)</f>
        <v>0.62725</v>
      </c>
      <c r="J97" s="1"/>
      <c r="K97" s="1"/>
    </row>
    <row r="98" spans="9:11" ht="12.75">
      <c r="I98" s="1"/>
      <c r="J98" s="1"/>
      <c r="K98" s="1"/>
    </row>
    <row r="99" spans="7:11" ht="12.75">
      <c r="G99" s="9" t="s">
        <v>35</v>
      </c>
      <c r="I99" s="1"/>
      <c r="J99" s="1"/>
      <c r="K99" s="1"/>
    </row>
    <row r="100" spans="9:11" ht="12.75">
      <c r="I100" s="1">
        <f>I87/I95</f>
        <v>0.051724137931034475</v>
      </c>
      <c r="J100" s="1">
        <f>J87/I95</f>
        <v>0.17241379310344826</v>
      </c>
      <c r="K100" s="1">
        <f>K87/I95</f>
        <v>0.7758620689655172</v>
      </c>
    </row>
    <row r="101" spans="8:11" ht="12.75">
      <c r="H101" t="s">
        <v>36</v>
      </c>
      <c r="I101" s="1">
        <f>I88/I96</f>
        <v>0.08921933085501858</v>
      </c>
      <c r="J101" s="1">
        <f>J88/I96</f>
        <v>0.7434944237918216</v>
      </c>
      <c r="K101" s="1">
        <f>K88/I96</f>
        <v>0.16728624535315986</v>
      </c>
    </row>
    <row r="102" spans="9:11" ht="12.75">
      <c r="I102" s="1">
        <f>I89/I97</f>
        <v>0.011956954962136309</v>
      </c>
      <c r="J102" s="1">
        <f>J89/I97</f>
        <v>0.880430450378637</v>
      </c>
      <c r="K102" s="1">
        <f>K89/I97</f>
        <v>0.10761259465922679</v>
      </c>
    </row>
    <row r="105" spans="9:11" ht="12.75">
      <c r="I105" s="1">
        <f>I87/I92</f>
        <v>0.2608695652173913</v>
      </c>
      <c r="J105" s="1">
        <f>J87/I93</f>
        <v>0.040969614202799584</v>
      </c>
      <c r="K105" s="1">
        <f>K87/I94</f>
        <v>0.5714285714285714</v>
      </c>
    </row>
    <row r="106" spans="8:11" ht="12.75">
      <c r="H106" t="s">
        <v>37</v>
      </c>
      <c r="I106" s="1">
        <f>I88/I92</f>
        <v>0.5217391304347826</v>
      </c>
      <c r="J106" s="1">
        <f>J88/I93</f>
        <v>0.20484807101399793</v>
      </c>
      <c r="K106" s="1">
        <f>K88/I94</f>
        <v>0.14285714285714285</v>
      </c>
    </row>
    <row r="107" spans="9:11" ht="12.75">
      <c r="I107" s="1">
        <f>I89/I92</f>
        <v>0.2173913043478261</v>
      </c>
      <c r="J107" s="1">
        <f>J89/I93</f>
        <v>0.7541823147832024</v>
      </c>
      <c r="K107" s="1">
        <f>K89/I94</f>
        <v>0.2857142857142857</v>
      </c>
    </row>
    <row r="110" spans="7:9" ht="12.75">
      <c r="G110" s="9" t="s">
        <v>38</v>
      </c>
      <c r="H110" t="s">
        <v>39</v>
      </c>
      <c r="I110" s="1">
        <f>-(I100*LOG(I100,2)+J100*LOG(J100,2)+K100*LOG(K100,2))</f>
        <v>0.9423334470952884</v>
      </c>
    </row>
    <row r="111" spans="8:9" ht="12.75">
      <c r="H111" t="s">
        <v>39</v>
      </c>
      <c r="I111" s="1">
        <f>-(I101*LOG(I101,2)+J101*LOG(J101,2)+K101*LOG(K101,2))</f>
        <v>1.0605191383667059</v>
      </c>
    </row>
    <row r="112" spans="8:9" ht="12.75">
      <c r="H112" t="s">
        <v>39</v>
      </c>
      <c r="I112" s="1">
        <f>-(I102*LOG(I102,2)+J102*LOG(J102,2)+K102*LOG(K102,2))</f>
        <v>0.5841998738692037</v>
      </c>
    </row>
    <row r="113" ht="12.75">
      <c r="I113" s="1"/>
    </row>
    <row r="114" spans="8:9" ht="12.75">
      <c r="H114" t="s">
        <v>40</v>
      </c>
      <c r="I114" s="1">
        <f>-(I105*LOG(I105,2)+I106*LOG(I106,2)+I107*LOG(I107,2))</f>
        <v>1.474041717473638</v>
      </c>
    </row>
    <row r="115" spans="8:9" ht="12.75">
      <c r="H115" t="s">
        <v>40</v>
      </c>
      <c r="I115" s="1">
        <f>-(J105*LOG(J105,2)+J106*LOG(J106,2)+J107*LOG(J107,2))</f>
        <v>0.9643687726959076</v>
      </c>
    </row>
    <row r="116" spans="8:9" ht="12.75">
      <c r="H116" t="s">
        <v>40</v>
      </c>
      <c r="I116" s="1">
        <f>-(K105*LOG(K105,2)+K106*LOG(K106,2)+K107*LOG(K107,2))</f>
        <v>1.3787834934861758</v>
      </c>
    </row>
    <row r="118" ht="12.75">
      <c r="I118" s="1"/>
    </row>
    <row r="119" spans="7:9" ht="12.75">
      <c r="G119" s="4" t="s">
        <v>25</v>
      </c>
      <c r="H119" t="s">
        <v>41</v>
      </c>
      <c r="I119" s="1">
        <f>I92*I110+I93*I111+I94*I112</f>
        <v>0.9470928631954073</v>
      </c>
    </row>
    <row r="120" spans="8:9" ht="12.75">
      <c r="H120" t="s">
        <v>42</v>
      </c>
      <c r="I120" s="1">
        <f>I95*I114+I96*I115+I97*I116</f>
        <v>1.315886605021016</v>
      </c>
    </row>
    <row r="121" ht="12.75">
      <c r="I121" s="1"/>
    </row>
    <row r="122" ht="12.75">
      <c r="I122" s="1"/>
    </row>
    <row r="123" spans="7:9" ht="12.75">
      <c r="G123" s="8" t="s">
        <v>43</v>
      </c>
      <c r="H123" t="s">
        <v>46</v>
      </c>
      <c r="I123" s="1">
        <f>-(I92*LOG(I92,2)+I93*LOG(I93,2)+I94*LOG(I94,2))</f>
        <v>0.9885703166906923</v>
      </c>
    </row>
    <row r="124" spans="8:9" ht="12.75">
      <c r="H124" t="s">
        <v>45</v>
      </c>
      <c r="I124" s="1">
        <f>-(I95*LOG(I95,2)+I96*LOG(I96,2)+I97*LOG(I97,2))</f>
        <v>1.3269562632416991</v>
      </c>
    </row>
    <row r="127" spans="7:9" ht="12.75">
      <c r="G127" s="8" t="s">
        <v>44</v>
      </c>
      <c r="H127" t="s">
        <v>47</v>
      </c>
      <c r="I127" s="11">
        <f>I120+I124</f>
        <v>2.642842868262715</v>
      </c>
    </row>
    <row r="131" spans="7:10" ht="25.5">
      <c r="G131" s="8" t="s">
        <v>48</v>
      </c>
      <c r="I131" s="11">
        <f>I127</f>
        <v>2.642842868262715</v>
      </c>
      <c r="J131" t="s">
        <v>49</v>
      </c>
    </row>
    <row r="132" ht="18.75">
      <c r="G132" s="7"/>
    </row>
    <row r="134" ht="12.75">
      <c r="H134" s="2" t="s">
        <v>50</v>
      </c>
    </row>
    <row r="137" spans="7:9" ht="12.75">
      <c r="G137" s="10" t="s">
        <v>51</v>
      </c>
      <c r="H137" s="15">
        <f>G88*POWER(10,-G90)</f>
        <v>9.000000000000001E-15</v>
      </c>
      <c r="I137" s="1"/>
    </row>
    <row r="138" spans="8:9" ht="12.75">
      <c r="H138" s="1"/>
      <c r="I138" s="1"/>
    </row>
    <row r="139" spans="7:9" ht="12.75">
      <c r="G139" t="s">
        <v>52</v>
      </c>
      <c r="H139" s="1">
        <f>G88*G90</f>
        <v>135</v>
      </c>
      <c r="I139" s="1"/>
    </row>
    <row r="140" spans="8:9" ht="12.75">
      <c r="H140" s="1"/>
      <c r="I140" s="1"/>
    </row>
    <row r="141" spans="7:9" ht="12.75">
      <c r="G141" s="8" t="s">
        <v>54</v>
      </c>
      <c r="H141" s="1">
        <f>LOG(H139,2)</f>
        <v>7.076815597050832</v>
      </c>
      <c r="I141" s="1"/>
    </row>
    <row r="142" spans="7:9" ht="12.75">
      <c r="G142" s="12" t="s">
        <v>53</v>
      </c>
      <c r="H142" s="1"/>
      <c r="I142" s="1"/>
    </row>
    <row r="143" spans="7:9" ht="12.75">
      <c r="G143" s="13" t="s">
        <v>55</v>
      </c>
      <c r="H143" s="1">
        <f>H141/H137</f>
        <v>786312844116759</v>
      </c>
      <c r="I143" s="1"/>
    </row>
    <row r="144" spans="8:9" ht="12.75">
      <c r="H144" s="1"/>
      <c r="I144" s="1"/>
    </row>
    <row r="147" ht="12.75">
      <c r="H147" s="2" t="s">
        <v>56</v>
      </c>
    </row>
    <row r="149" spans="7:8" ht="18.75">
      <c r="G149" s="14" t="s">
        <v>57</v>
      </c>
      <c r="H149" s="15">
        <f>H137</f>
        <v>9.000000000000001E-15</v>
      </c>
    </row>
    <row r="152" spans="7:8" ht="12.75">
      <c r="G152" t="s">
        <v>20</v>
      </c>
      <c r="H152">
        <v>9</v>
      </c>
    </row>
    <row r="154" spans="7:8" ht="12.75">
      <c r="G154" t="s">
        <v>6</v>
      </c>
      <c r="H154">
        <v>15</v>
      </c>
    </row>
    <row r="157" spans="8:10" ht="12.75">
      <c r="H157" s="1">
        <f>H152/100</f>
        <v>0.09</v>
      </c>
      <c r="I157" s="1">
        <f>H154/30</f>
        <v>0.5</v>
      </c>
      <c r="J157" s="1">
        <f>H152*H154/1000</f>
        <v>0.135</v>
      </c>
    </row>
    <row r="158" spans="7:10" ht="12.75">
      <c r="G158" t="s">
        <v>22</v>
      </c>
      <c r="H158" s="1">
        <f>H152/50</f>
        <v>0.18</v>
      </c>
      <c r="I158" s="1">
        <f>H154/60</f>
        <v>0.25</v>
      </c>
      <c r="J158" s="1">
        <f>1-H152*H154/800</f>
        <v>0.83125</v>
      </c>
    </row>
    <row r="159" spans="8:10" ht="12.75">
      <c r="H159" s="1">
        <f>1-3*H152/100</f>
        <v>0.73</v>
      </c>
      <c r="I159" s="1">
        <f>1-H154/20</f>
        <v>0.25</v>
      </c>
      <c r="J159" s="1">
        <f>H152*H154/4000</f>
        <v>0.03375</v>
      </c>
    </row>
    <row r="161" spans="7:10" ht="12.75">
      <c r="G161" t="s">
        <v>4</v>
      </c>
      <c r="H161" s="1">
        <f>H152/30</f>
        <v>0.3</v>
      </c>
      <c r="I161" s="1">
        <f>H154/30</f>
        <v>0.5</v>
      </c>
      <c r="J161" s="1">
        <f>1-(H154+H152)/30</f>
        <v>0.19999999999999996</v>
      </c>
    </row>
    <row r="163" spans="7:8" ht="12.75">
      <c r="G163" t="s">
        <v>58</v>
      </c>
      <c r="H163" s="1">
        <f>SUM(H157:J157)</f>
        <v>0.725</v>
      </c>
    </row>
    <row r="164" spans="7:8" ht="12.75">
      <c r="G164" t="s">
        <v>59</v>
      </c>
      <c r="H164" s="1">
        <f>SUM(H158:J158)</f>
        <v>1.26125</v>
      </c>
    </row>
    <row r="165" spans="7:8" ht="12.75">
      <c r="G165" t="s">
        <v>60</v>
      </c>
      <c r="H165" s="1">
        <f>SUM(H159:J159)</f>
        <v>1.01375</v>
      </c>
    </row>
    <row r="167" ht="12.75">
      <c r="G167" s="4" t="s">
        <v>61</v>
      </c>
    </row>
    <row r="168" spans="8:10" ht="12.75">
      <c r="H168" s="1">
        <f>H157/H163</f>
        <v>0.12413793103448276</v>
      </c>
      <c r="I168" s="1">
        <f>I157/H163</f>
        <v>0.6896551724137931</v>
      </c>
      <c r="J168" s="1">
        <f>J157/H163</f>
        <v>0.18620689655172415</v>
      </c>
    </row>
    <row r="169" spans="7:10" ht="12.75">
      <c r="G169" t="s">
        <v>36</v>
      </c>
      <c r="H169" s="1">
        <f>H158/$H$164</f>
        <v>0.14271555996035679</v>
      </c>
      <c r="I169" s="1">
        <f>I158/$H$164</f>
        <v>0.19821605550049554</v>
      </c>
      <c r="J169" s="1">
        <f>J158/$H$164</f>
        <v>0.6590683845391477</v>
      </c>
    </row>
    <row r="170" spans="8:10" ht="12.75">
      <c r="H170" s="1">
        <f>H159/$H$165</f>
        <v>0.7200986436498151</v>
      </c>
      <c r="I170" s="1">
        <f>I159/$H$165</f>
        <v>0.24660912453760792</v>
      </c>
      <c r="J170" s="1">
        <f>J159/$H$165</f>
        <v>0.03329223181257707</v>
      </c>
    </row>
    <row r="171" spans="8:10" ht="12.75">
      <c r="H171" s="1"/>
      <c r="I171" s="1"/>
      <c r="J171" s="1"/>
    </row>
    <row r="172" spans="7:10" ht="12.75">
      <c r="G172" s="8" t="s">
        <v>62</v>
      </c>
      <c r="H172" s="1"/>
      <c r="I172" s="1"/>
      <c r="J172" s="1"/>
    </row>
    <row r="173" spans="7:10" ht="12.75">
      <c r="G173" t="s">
        <v>39</v>
      </c>
      <c r="H173" s="1">
        <f>-(H168*LOG(H168,2)+I168*LOG(I168,2)+J168*LOG(J168,2))</f>
        <v>1.19490059648495</v>
      </c>
      <c r="I173" s="1"/>
      <c r="J173" s="1"/>
    </row>
    <row r="174" spans="7:10" ht="12.75">
      <c r="G174" t="s">
        <v>63</v>
      </c>
      <c r="H174" s="1">
        <f>-(H169*LOG(H169,2)+I169*LOG(I169,2)+J169*LOG(J169,2))</f>
        <v>1.2600925791548954</v>
      </c>
      <c r="I174" s="1"/>
      <c r="J174" s="1"/>
    </row>
    <row r="175" spans="7:10" ht="12.75">
      <c r="G175" t="s">
        <v>64</v>
      </c>
      <c r="H175" s="1">
        <f>-(H170*LOG(H170,2)+I170*LOG(I170,2)+J170*LOG(J170,2))</f>
        <v>1.0026324039715409</v>
      </c>
      <c r="I175" s="1"/>
      <c r="J175" s="1"/>
    </row>
    <row r="176" spans="8:10" ht="12.75">
      <c r="H176" s="1"/>
      <c r="I176" s="1"/>
      <c r="J176" s="1"/>
    </row>
    <row r="177" spans="7:10" ht="12.75">
      <c r="G177" s="4" t="s">
        <v>65</v>
      </c>
      <c r="H177" s="1"/>
      <c r="I177" s="1"/>
      <c r="J177" s="1"/>
    </row>
    <row r="178" spans="7:10" ht="12.75">
      <c r="G178" t="s">
        <v>41</v>
      </c>
      <c r="H178" s="1">
        <f>H173*H163+H164*H174+H165*H175</f>
        <v>3.47201329743685</v>
      </c>
      <c r="I178" s="1"/>
      <c r="J178" s="1"/>
    </row>
    <row r="179" spans="8:10" ht="12.75">
      <c r="H179" s="1"/>
      <c r="I179" s="1"/>
      <c r="J179" s="1"/>
    </row>
    <row r="180" spans="7:10" ht="12.75">
      <c r="G180" s="8" t="s">
        <v>43</v>
      </c>
      <c r="H180" s="1"/>
      <c r="I180" s="1"/>
      <c r="J180" s="1"/>
    </row>
    <row r="181" spans="7:10" ht="12.75">
      <c r="G181" t="s">
        <v>46</v>
      </c>
      <c r="H181" s="1">
        <f>LOG(3,2)</f>
        <v>1.5849625007211563</v>
      </c>
      <c r="I181" s="1"/>
      <c r="J181" s="1"/>
    </row>
    <row r="182" spans="4:9" ht="25.5">
      <c r="D182" s="8" t="s">
        <v>68</v>
      </c>
      <c r="G182" t="s">
        <v>66</v>
      </c>
      <c r="H182" s="16">
        <f>(H178-H181)/H149</f>
        <v>209672310746188.16</v>
      </c>
      <c r="I182" t="s">
        <v>67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27909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Факультет документальних комунікацій та менеджменту</cp:lastModifiedBy>
  <dcterms:created xsi:type="dcterms:W3CDTF">2014-09-16T10:57:11Z</dcterms:created>
  <dcterms:modified xsi:type="dcterms:W3CDTF">2014-12-03T17:13:11Z</dcterms:modified>
  <cp:category/>
  <cp:version/>
  <cp:contentType/>
  <cp:contentStatus/>
</cp:coreProperties>
</file>